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bmsys-my.sharepoint.com/personal/jdedman_dbmsys_com/Documents/Documents/"/>
    </mc:Choice>
  </mc:AlternateContent>
  <xr:revisionPtr revIDLastSave="0" documentId="8_{BC89B9D0-1742-4FC8-99A8-B74E80EABF52}" xr6:coauthVersionLast="47" xr6:coauthVersionMax="47" xr10:uidLastSave="{00000000-0000-0000-0000-000000000000}"/>
  <bookViews>
    <workbookView xWindow="-120" yWindow="-120" windowWidth="29040" windowHeight="15720" xr2:uid="{CCAB167E-84A1-44D3-B7FC-48A0D9480CC5}"/>
  </bookViews>
  <sheets>
    <sheet name="Value Anticipator" sheetId="2" r:id="rId1"/>
  </sheets>
  <definedNames>
    <definedName name="DirectLabor">#REF!</definedName>
    <definedName name="InventoryVal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D28" i="2"/>
  <c r="B28" i="2"/>
  <c r="F19" i="2"/>
  <c r="F27" i="2" l="1"/>
  <c r="F23" i="2"/>
  <c r="F25" i="2" s="1"/>
  <c r="K14" i="2" s="1"/>
  <c r="F6" i="2"/>
  <c r="F8" i="2" s="1"/>
  <c r="L14" i="2" l="1"/>
  <c r="J14" i="2"/>
  <c r="F29" i="2"/>
  <c r="F11" i="2"/>
  <c r="F10" i="2"/>
  <c r="F12" i="2"/>
  <c r="F13" i="2"/>
  <c r="F17" i="2" l="1"/>
  <c r="L12" i="2" s="1"/>
  <c r="F15" i="2"/>
  <c r="L18" i="2" s="1"/>
  <c r="L16" i="2"/>
  <c r="J16" i="2"/>
  <c r="K16" i="2"/>
  <c r="J12" i="2" l="1"/>
  <c r="K12" i="2"/>
  <c r="J18" i="2"/>
  <c r="K18" i="2"/>
  <c r="K8" i="2"/>
  <c r="F21" i="2" l="1"/>
  <c r="J10" i="2" s="1"/>
  <c r="J8" i="2"/>
  <c r="L8" i="2"/>
  <c r="J20" i="2" l="1"/>
  <c r="F35" i="2" s="1"/>
  <c r="K10" i="2"/>
  <c r="K20" i="2" s="1"/>
  <c r="F36" i="2" s="1"/>
  <c r="L10" i="2"/>
  <c r="L20" i="2" s="1"/>
  <c r="F37" i="2" s="1"/>
  <c r="K27" i="2" l="1"/>
  <c r="K29" i="2" s="1"/>
  <c r="K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</author>
  </authors>
  <commentList>
    <comment ref="D6" authorId="0" shapeId="0" xr:uid="{145B1ED7-F26B-4A9F-8001-3170A1A5FA94}">
      <text>
        <r>
          <rPr>
            <sz val="9"/>
            <color indexed="81"/>
            <rFont val="Tahoma"/>
            <family val="2"/>
          </rPr>
          <t>Enter your annual revenue ($)</t>
        </r>
      </text>
    </comment>
    <comment ref="I6" authorId="0" shapeId="0" xr:uid="{EE486A39-1B3C-4AEF-9ED0-6E6D70A4B479}">
      <text>
        <r>
          <rPr>
            <sz val="9"/>
            <color indexed="81"/>
            <rFont val="Tahoma"/>
            <family val="2"/>
          </rPr>
          <t xml:space="preserve">Values estimated from Tom Wallace's S&amp;OP benefit table (Wallace, 2010) and adjusted using DBM client data. Use values that represent the opportunity in your organization.
Wallace, T. (2010). Executive Sales &amp; Operations Planning: Cost And Benefit Analysis. </t>
        </r>
        <r>
          <rPr>
            <i/>
            <sz val="9"/>
            <color indexed="81"/>
            <rFont val="Tahoma"/>
            <family val="2"/>
          </rPr>
          <t>Journal of Business Forecasting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i/>
            <sz val="9"/>
            <color indexed="81"/>
            <rFont val="Tahoma"/>
            <family val="2"/>
          </rPr>
          <t>29</t>
        </r>
        <r>
          <rPr>
            <sz val="9"/>
            <color indexed="81"/>
            <rFont val="Tahoma"/>
            <family val="2"/>
          </rPr>
          <t>(3).</t>
        </r>
      </text>
    </comment>
    <comment ref="D8" authorId="0" shapeId="0" xr:uid="{0AA2B209-E0CF-45A2-8ABE-63B698ED5F91}">
      <text>
        <r>
          <rPr>
            <sz val="9"/>
            <color indexed="81"/>
            <rFont val="Tahoma"/>
            <family val="2"/>
          </rPr>
          <t>Enter your annual COGS as a value ($) or as a percent of annual revenue (%)</t>
        </r>
      </text>
    </comment>
    <comment ref="D11" authorId="0" shapeId="0" xr:uid="{F9F91976-1116-4A7B-887D-B410BF6ADF01}">
      <text>
        <r>
          <rPr>
            <sz val="9"/>
            <color indexed="81"/>
            <rFont val="Tahoma"/>
            <family val="2"/>
          </rPr>
          <t>Enter your annual direct labor cost as a value ($) or percent of COGS (%)</t>
        </r>
      </text>
    </comment>
    <comment ref="D13" authorId="0" shapeId="0" xr:uid="{AC65E9DF-98E8-403C-8099-FE5CFED2BA09}">
      <text>
        <r>
          <rPr>
            <sz val="9"/>
            <color indexed="81"/>
            <rFont val="Tahoma"/>
            <family val="2"/>
          </rPr>
          <t>Enter your annual variable overhead cost as a value ($) or a percent of COGS (%)</t>
        </r>
      </text>
    </comment>
    <comment ref="D15" authorId="0" shapeId="0" xr:uid="{C3C526F1-13C9-4F53-BC43-E94FDCB35610}">
      <text>
        <r>
          <rPr>
            <sz val="9"/>
            <color indexed="81"/>
            <rFont val="Tahoma"/>
            <family val="2"/>
          </rPr>
          <t>Enter the proportion of unplanned manufacturing downtime to total manufacturing time (%)</t>
        </r>
      </text>
    </comment>
    <comment ref="D17" authorId="0" shapeId="0" xr:uid="{0C2708ED-1BBD-441F-BFA9-A72D248AA150}">
      <text>
        <r>
          <rPr>
            <sz val="9"/>
            <color indexed="81"/>
            <rFont val="Tahoma"/>
            <family val="2"/>
          </rPr>
          <t>Enter your annual overtime expense as a value ($) or a proportion of overtime days to working days (%)</t>
        </r>
      </text>
    </comment>
    <comment ref="D19" authorId="0" shapeId="0" xr:uid="{28055EE8-B02A-45AA-A658-2045526FF543}">
      <text>
        <r>
          <rPr>
            <sz val="9"/>
            <color indexed="81"/>
            <rFont val="Tahoma"/>
            <family val="2"/>
          </rPr>
          <t>Enter your average annual carrying inventory as a value ($)</t>
        </r>
      </text>
    </comment>
    <comment ref="D21" authorId="0" shapeId="0" xr:uid="{45E62161-CA57-497E-BDA7-365A8AE5D813}">
      <text>
        <r>
          <rPr>
            <sz val="9"/>
            <color indexed="81"/>
            <rFont val="Tahoma"/>
            <family val="2"/>
          </rPr>
          <t>Enter your average annual obsolete inventory write-off as a value ($) or a percent of excess invenotry (%)</t>
        </r>
      </text>
    </comment>
    <comment ref="D23" authorId="0" shapeId="0" xr:uid="{31A1CB49-A7B5-49F8-9895-F1675F5DA871}">
      <text>
        <r>
          <rPr>
            <sz val="9"/>
            <color indexed="81"/>
            <rFont val="Tahoma"/>
            <family val="2"/>
          </rPr>
          <t>Enter your average annual freight cost as a value ($)</t>
        </r>
      </text>
    </comment>
    <comment ref="D25" authorId="0" shapeId="0" xr:uid="{C193E97E-BA8A-4BEC-95A2-05DF236BBA77}">
      <text>
        <r>
          <rPr>
            <sz val="9"/>
            <color indexed="81"/>
            <rFont val="Tahoma"/>
            <family val="2"/>
          </rPr>
          <t>Enter your expedited freight cost as a value ($) or a percent of total freight cost (%)</t>
        </r>
      </text>
    </comment>
    <comment ref="D27" authorId="0" shapeId="0" xr:uid="{9855B63E-93AA-4B63-BC6F-BF8F5DD3A6A5}">
      <text>
        <r>
          <rPr>
            <sz val="9"/>
            <color indexed="81"/>
            <rFont val="Tahoma"/>
            <family val="2"/>
          </rPr>
          <t>Eneter your current service level or on-time delivery as a percentage (%)</t>
        </r>
      </text>
    </comment>
    <comment ref="D29" authorId="0" shapeId="0" xr:uid="{755C40AF-826E-4B2A-87E8-E866CAC48D74}">
      <text>
        <r>
          <rPr>
            <sz val="9"/>
            <color indexed="81"/>
            <rFont val="Tahoma"/>
            <family val="2"/>
          </rPr>
          <t>Enter the expected revenue increase per 1 point of service level increase as a value ($) or percent of revenue (%)</t>
        </r>
      </text>
    </comment>
  </commentList>
</comments>
</file>

<file path=xl/sharedStrings.xml><?xml version="1.0" encoding="utf-8"?>
<sst xmlns="http://schemas.openxmlformats.org/spreadsheetml/2006/main" count="44" uniqueCount="44">
  <si>
    <t>Annual Revenue</t>
  </si>
  <si>
    <t>Material</t>
  </si>
  <si>
    <t>Cost of Goods Sold</t>
  </si>
  <si>
    <t>Variable Overhead</t>
  </si>
  <si>
    <t>Fixed Overhead</t>
  </si>
  <si>
    <t>Expedited Freight</t>
  </si>
  <si>
    <r>
      <rPr>
        <sz val="24"/>
        <color theme="1"/>
        <rFont val="Arial Nova Light"/>
        <family val="2"/>
        <scheme val="major"/>
      </rPr>
      <t>S&amp;OP</t>
    </r>
    <r>
      <rPr>
        <sz val="24"/>
        <color theme="1"/>
        <rFont val="Arial"/>
        <family val="2"/>
        <scheme val="minor"/>
      </rPr>
      <t xml:space="preserve"> </t>
    </r>
    <r>
      <rPr>
        <sz val="24"/>
        <color theme="1"/>
        <rFont val="Arial Black"/>
        <family val="2"/>
      </rPr>
      <t>Value Anticipator</t>
    </r>
  </si>
  <si>
    <t>Company Profile</t>
  </si>
  <si>
    <t>Expected S&amp;OP Returns</t>
  </si>
  <si>
    <t>Category</t>
  </si>
  <si>
    <t>Expected Improvement</t>
  </si>
  <si>
    <t>Value Realization</t>
  </si>
  <si>
    <t>Year 1 (20%)</t>
  </si>
  <si>
    <t>Year 2 (80%)</t>
  </si>
  <si>
    <t>Year 3 (100%)</t>
  </si>
  <si>
    <t>Excess Inventory Reduction</t>
  </si>
  <si>
    <t>Obsolete Inventory Reduction</t>
  </si>
  <si>
    <t>Direct Labor</t>
  </si>
  <si>
    <t>Overtime Reduction</t>
  </si>
  <si>
    <t>Expedited Freight Reduction</t>
  </si>
  <si>
    <t>Unplanned Downtime</t>
  </si>
  <si>
    <t>Increased Service Levels</t>
  </si>
  <si>
    <t>Overtime Expense</t>
  </si>
  <si>
    <t>Unplanned Downtime Reduction</t>
  </si>
  <si>
    <t>TOTAL</t>
  </si>
  <si>
    <t>-</t>
  </si>
  <si>
    <t>Obsolete</t>
  </si>
  <si>
    <t>Annual Freight</t>
  </si>
  <si>
    <t>S&amp;OP Internal Rate of Return</t>
  </si>
  <si>
    <t>Investment</t>
  </si>
  <si>
    <t>Service Level</t>
  </si>
  <si>
    <t>Year 1 IRR</t>
  </si>
  <si>
    <t>Year 3 IRR</t>
  </si>
  <si>
    <t>Estimated Sales Increase per 1 point Improvement</t>
  </si>
  <si>
    <t>Cumulative 3-Year Return</t>
  </si>
  <si>
    <t>IRR</t>
  </si>
  <si>
    <t>Find out how you can start unlocking the value of S&amp;OP by booking a 15-minute ClarAbility Chat.</t>
  </si>
  <si>
    <t>Book time with me here!</t>
  </si>
  <si>
    <t>Excess Inventory</t>
  </si>
  <si>
    <t>Legend</t>
  </si>
  <si>
    <t>Value, as currency ($)</t>
  </si>
  <si>
    <t>Value, as currency ($) OR percentage, as decimal (0.1)</t>
  </si>
  <si>
    <t>Percentage, as percent (80%)</t>
  </si>
  <si>
    <t>Optional. Value ($), or percent (0.1)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</si>
</sst>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 Black"/>
      <family val="2"/>
    </font>
    <font>
      <sz val="24"/>
      <color theme="1"/>
      <name val="Arial"/>
      <family val="2"/>
      <scheme val="minor"/>
    </font>
    <font>
      <sz val="24"/>
      <color theme="1"/>
      <name val="Arial Black"/>
      <family val="2"/>
    </font>
    <font>
      <b/>
      <sz val="14"/>
      <color theme="1"/>
      <name val="Arial Nova Light"/>
      <family val="2"/>
      <scheme val="major"/>
    </font>
    <font>
      <sz val="24"/>
      <color theme="1"/>
      <name val="Arial Nova Light"/>
      <family val="2"/>
      <scheme val="maj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2"/>
      <name val="Arial Black"/>
      <family val="2"/>
    </font>
    <font>
      <u/>
      <sz val="11"/>
      <color theme="10"/>
      <name val="Arial"/>
      <family val="2"/>
      <scheme val="minor"/>
    </font>
    <font>
      <sz val="11"/>
      <color theme="1"/>
      <name val="Arial Nova Light"/>
      <family val="2"/>
      <scheme val="major"/>
    </font>
    <font>
      <sz val="11"/>
      <color theme="1"/>
      <name val="Arial Nova Light]"/>
    </font>
    <font>
      <sz val="9"/>
      <color indexed="81"/>
      <name val="Tahoma"/>
      <family val="2"/>
    </font>
    <font>
      <i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0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0" applyNumberFormat="1"/>
    <xf numFmtId="9" fontId="0" fillId="2" borderId="3" xfId="2" applyFont="1" applyFill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0" fillId="4" borderId="3" xfId="0" applyNumberFormat="1" applyFill="1" applyBorder="1"/>
    <xf numFmtId="0" fontId="0" fillId="3" borderId="3" xfId="0" applyFill="1" applyBorder="1"/>
    <xf numFmtId="0" fontId="0" fillId="5" borderId="3" xfId="0" applyFill="1" applyBorder="1"/>
    <xf numFmtId="9" fontId="0" fillId="5" borderId="0" xfId="2" applyFont="1" applyFill="1" applyBorder="1" applyAlignment="1">
      <alignment vertical="center"/>
    </xf>
    <xf numFmtId="1" fontId="0" fillId="3" borderId="3" xfId="0" applyNumberFormat="1" applyFill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4" fillId="0" borderId="10" xfId="0" applyFont="1" applyBorder="1"/>
    <xf numFmtId="0" fontId="0" fillId="6" borderId="0" xfId="0" applyFill="1"/>
    <xf numFmtId="164" fontId="0" fillId="6" borderId="0" xfId="0" applyNumberFormat="1" applyFill="1"/>
    <xf numFmtId="0" fontId="11" fillId="6" borderId="0" xfId="3" applyFill="1"/>
    <xf numFmtId="0" fontId="0" fillId="6" borderId="0" xfId="0" applyFill="1" applyAlignment="1">
      <alignment horizontal="left" indent="8"/>
    </xf>
    <xf numFmtId="0" fontId="12" fillId="6" borderId="0" xfId="0" applyFont="1" applyFill="1"/>
    <xf numFmtId="0" fontId="13" fillId="6" borderId="0" xfId="0" applyFont="1" applyFill="1" applyAlignment="1">
      <alignment horizontal="left" indent="2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9" fontId="0" fillId="2" borderId="19" xfId="0" applyNumberFormat="1" applyFill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9" fontId="0" fillId="2" borderId="13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13" xfId="1" applyNumberFormat="1" applyFont="1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 wrapText="1"/>
    </xf>
    <xf numFmtId="164" fontId="0" fillId="0" borderId="18" xfId="1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9" fontId="0" fillId="2" borderId="28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0" borderId="28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64" fontId="0" fillId="0" borderId="25" xfId="1" applyNumberFormat="1" applyFont="1" applyBorder="1" applyAlignment="1">
      <alignment horizontal="center" vertical="center" wrapText="1"/>
    </xf>
    <xf numFmtId="164" fontId="0" fillId="0" borderId="17" xfId="1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9" fontId="0" fillId="2" borderId="28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0" borderId="28" xfId="1" applyNumberFormat="1" applyFont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9" fontId="10" fillId="0" borderId="5" xfId="0" applyNumberFormat="1" applyFont="1" applyBorder="1" applyAlignment="1">
      <alignment horizontal="center" vertical="center"/>
    </xf>
    <xf numFmtId="9" fontId="10" fillId="0" borderId="3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3"/>
    </xf>
    <xf numFmtId="0" fontId="2" fillId="0" borderId="31" xfId="0" applyFont="1" applyBorder="1" applyAlignment="1">
      <alignment horizontal="right" vertical="center" indent="3"/>
    </xf>
    <xf numFmtId="0" fontId="2" fillId="0" borderId="0" xfId="0" applyFont="1" applyAlignment="1">
      <alignment horizontal="right" vertical="center" wrapText="1" indent="3"/>
    </xf>
    <xf numFmtId="0" fontId="2" fillId="0" borderId="31" xfId="0" applyFont="1" applyBorder="1" applyAlignment="1">
      <alignment horizontal="right" vertical="center" wrapText="1" indent="3"/>
    </xf>
    <xf numFmtId="9" fontId="10" fillId="0" borderId="4" xfId="2" applyFont="1" applyFill="1" applyBorder="1" applyAlignment="1">
      <alignment horizontal="center" vertical="center"/>
    </xf>
    <xf numFmtId="9" fontId="10" fillId="0" borderId="30" xfId="2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64" fontId="0" fillId="4" borderId="4" xfId="1" applyNumberFormat="1" applyFont="1" applyFill="1" applyBorder="1" applyAlignment="1">
      <alignment horizontal="center" vertical="center"/>
    </xf>
    <xf numFmtId="164" fontId="0" fillId="4" borderId="30" xfId="1" applyNumberFormat="1" applyFont="1" applyFill="1" applyBorder="1" applyAlignment="1">
      <alignment horizontal="center" vertical="center"/>
    </xf>
    <xf numFmtId="164" fontId="0" fillId="4" borderId="6" xfId="1" applyNumberFormat="1" applyFont="1" applyFill="1" applyBorder="1" applyAlignment="1">
      <alignment horizontal="center" vertical="center"/>
    </xf>
    <xf numFmtId="164" fontId="0" fillId="4" borderId="8" xfId="1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3">
    <dxf>
      <numFmt numFmtId="13" formatCode="0%"/>
    </dxf>
    <dxf>
      <numFmt numFmtId="164" formatCode="&quot;$&quot;#,##0"/>
    </dxf>
    <dxf>
      <numFmt numFmtId="13" formatCode="0%"/>
    </dxf>
    <dxf>
      <numFmt numFmtId="164" formatCode="&quot;$&quot;#,##0"/>
    </dxf>
    <dxf>
      <font>
        <color theme="0"/>
      </font>
      <numFmt numFmtId="165" formatCode="#,##0%"/>
      <fill>
        <patternFill>
          <bgColor theme="4"/>
        </patternFill>
      </fill>
    </dxf>
    <dxf>
      <font>
        <color theme="0"/>
      </font>
      <numFmt numFmtId="164" formatCode="&quot;$&quot;#,##0"/>
      <fill>
        <patternFill>
          <bgColor theme="4"/>
        </patternFill>
      </fill>
    </dxf>
    <dxf>
      <font>
        <color theme="0"/>
      </font>
    </dxf>
    <dxf>
      <numFmt numFmtId="14" formatCode="0.00%"/>
    </dxf>
    <dxf>
      <numFmt numFmtId="164" formatCode="&quot;$&quot;#,##0"/>
    </dxf>
    <dxf>
      <numFmt numFmtId="13" formatCode="0%"/>
    </dxf>
    <dxf>
      <numFmt numFmtId="164" formatCode="&quot;$&quot;#,##0"/>
    </dxf>
    <dxf>
      <numFmt numFmtId="13" formatCode="0%"/>
    </dxf>
    <dxf>
      <numFmt numFmtId="164" formatCode="&quot;$&quot;#,##0"/>
    </dxf>
  </dxfs>
  <tableStyles count="0" defaultTableStyle="TableStyleMedium2" defaultPivotStyle="PivotStyleLight16"/>
  <colors>
    <mruColors>
      <color rgb="FFCCF0E1"/>
      <color rgb="FFECFAF4"/>
      <color rgb="FF97BFB5"/>
      <color rgb="FF98E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453448</xdr:colOff>
      <xdr:row>1</xdr:row>
      <xdr:rowOff>172932</xdr:rowOff>
    </xdr:from>
    <xdr:to>
      <xdr:col>12</xdr:col>
      <xdr:colOff>20183</xdr:colOff>
      <xdr:row>3</xdr:row>
      <xdr:rowOff>31461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A1D3A8-F4FF-527B-0321-86D52B6D6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3448" y="421159"/>
          <a:ext cx="686644" cy="707120"/>
        </a:xfrm>
        <a:prstGeom prst="rect">
          <a:avLst/>
        </a:prstGeom>
      </xdr:spPr>
    </xdr:pic>
    <xdr:clientData/>
  </xdr:twoCellAnchor>
  <xdr:twoCellAnchor editAs="oneCell">
    <xdr:from>
      <xdr:col>0</xdr:col>
      <xdr:colOff>212724</xdr:colOff>
      <xdr:row>28</xdr:row>
      <xdr:rowOff>441325</xdr:rowOff>
    </xdr:from>
    <xdr:to>
      <xdr:col>3</xdr:col>
      <xdr:colOff>12699</xdr:colOff>
      <xdr:row>38</xdr:row>
      <xdr:rowOff>150348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FAA4B8-B98F-25E1-1B97-0E58B8BB4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12724" y="6861175"/>
          <a:ext cx="2546350" cy="1817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BM">
      <a:dk1>
        <a:srgbClr val="3F3F3F"/>
      </a:dk1>
      <a:lt1>
        <a:sysClr val="window" lastClr="FFFFFF"/>
      </a:lt1>
      <a:dk2>
        <a:srgbClr val="3F3F3F"/>
      </a:dk2>
      <a:lt2>
        <a:srgbClr val="FFFFFF"/>
      </a:lt2>
      <a:accent1>
        <a:srgbClr val="007D4F"/>
      </a:accent1>
      <a:accent2>
        <a:srgbClr val="005839"/>
      </a:accent2>
      <a:accent3>
        <a:srgbClr val="FFD03B"/>
      </a:accent3>
      <a:accent4>
        <a:srgbClr val="5F86CD"/>
      </a:accent4>
      <a:accent5>
        <a:srgbClr val="E76618"/>
      </a:accent5>
      <a:accent6>
        <a:srgbClr val="706F6F"/>
      </a:accent6>
      <a:hlink>
        <a:srgbClr val="007D4F"/>
      </a:hlink>
      <a:folHlink>
        <a:srgbClr val="00A268"/>
      </a:folHlink>
    </a:clrScheme>
    <a:fontScheme name="DBM">
      <a:majorFont>
        <a:latin typeface="Arial Nova Light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lendly.com/jdedman/introduction-ch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94B0-5A31-428F-899F-07730A4C353C}">
  <sheetPr>
    <outlinePr summaryBelow="0"/>
    <pageSetUpPr autoPageBreaks="0"/>
  </sheetPr>
  <dimension ref="B1:S37"/>
  <sheetViews>
    <sheetView showGridLines="0" showRowColHeaders="0" tabSelected="1" zoomScaleNormal="100" workbookViewId="0">
      <selection activeCell="R19" sqref="R19"/>
    </sheetView>
  </sheetViews>
  <sheetFormatPr defaultRowHeight="14.25"/>
  <cols>
    <col min="2" max="2" width="24.625" customWidth="1"/>
    <col min="3" max="3" width="2.75" customWidth="1"/>
    <col min="4" max="4" width="16.875" customWidth="1"/>
    <col min="6" max="6" width="18.625" hidden="1" customWidth="1"/>
    <col min="8" max="8" width="18.875" customWidth="1"/>
    <col min="9" max="9" width="16.625" customWidth="1"/>
    <col min="10" max="11" width="13.125" customWidth="1"/>
    <col min="12" max="12" width="14.625" customWidth="1"/>
  </cols>
  <sheetData>
    <row r="1" spans="2:19" ht="19.5" customHeight="1"/>
    <row r="2" spans="2:19" ht="42.95" customHeight="1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</row>
    <row r="3" spans="2:19" ht="23.45" customHeight="1"/>
    <row r="4" spans="2:19" ht="22.5">
      <c r="B4" s="22" t="s">
        <v>7</v>
      </c>
      <c r="C4" s="23"/>
      <c r="D4" s="23"/>
      <c r="H4" s="43" t="s">
        <v>8</v>
      </c>
      <c r="I4" s="43"/>
      <c r="J4" s="43"/>
      <c r="K4" s="43"/>
      <c r="L4" s="43"/>
      <c r="O4" s="43" t="s">
        <v>39</v>
      </c>
      <c r="P4" s="43"/>
      <c r="Q4" s="43"/>
      <c r="R4" s="43"/>
      <c r="S4" s="43"/>
    </row>
    <row r="5" spans="2:19" ht="15" thickBot="1">
      <c r="D5" s="13"/>
    </row>
    <row r="6" spans="2:19" ht="20.100000000000001" customHeight="1" thickBot="1">
      <c r="B6" s="13" t="s">
        <v>0</v>
      </c>
      <c r="C6" s="14"/>
      <c r="D6" s="8"/>
      <c r="F6">
        <f>D6</f>
        <v>0</v>
      </c>
      <c r="H6" s="33" t="s">
        <v>9</v>
      </c>
      <c r="I6" s="35" t="s">
        <v>10</v>
      </c>
      <c r="J6" s="30" t="s">
        <v>11</v>
      </c>
      <c r="K6" s="31"/>
      <c r="L6" s="32"/>
      <c r="O6" s="8"/>
      <c r="P6" s="83" t="s">
        <v>40</v>
      </c>
    </row>
    <row r="7" spans="2:19" ht="18" customHeight="1" thickBot="1">
      <c r="H7" s="34"/>
      <c r="I7" s="36"/>
      <c r="J7" s="6" t="s">
        <v>12</v>
      </c>
      <c r="K7" s="6" t="s">
        <v>13</v>
      </c>
      <c r="L7" s="7" t="s">
        <v>14</v>
      </c>
    </row>
    <row r="8" spans="2:19" ht="15" thickBot="1">
      <c r="B8" s="13" t="s">
        <v>2</v>
      </c>
      <c r="C8" s="14"/>
      <c r="D8" s="9"/>
      <c r="F8">
        <f>IF(D8&lt;1,D8*F6,D8)</f>
        <v>0</v>
      </c>
      <c r="H8" s="37" t="s">
        <v>15</v>
      </c>
      <c r="I8" s="38">
        <v>0.3</v>
      </c>
      <c r="J8" s="39">
        <f>($F$19*$I$8)*0.2</f>
        <v>0</v>
      </c>
      <c r="K8" s="39">
        <f>($F$19*$I$8)*0.8</f>
        <v>0</v>
      </c>
      <c r="L8" s="41">
        <f>($F$19*$I$8)</f>
        <v>0</v>
      </c>
      <c r="O8" s="9"/>
      <c r="P8" s="83" t="s">
        <v>41</v>
      </c>
    </row>
    <row r="9" spans="2:19" ht="15" thickBot="1">
      <c r="H9" s="25"/>
      <c r="I9" s="27"/>
      <c r="J9" s="40"/>
      <c r="K9" s="40"/>
      <c r="L9" s="42"/>
    </row>
    <row r="10" spans="2:19" ht="15" thickBot="1">
      <c r="B10" s="2" t="s">
        <v>1</v>
      </c>
      <c r="D10" s="10"/>
      <c r="F10">
        <f>IF(D10&lt;1,D10*$F$8,D10)</f>
        <v>0</v>
      </c>
      <c r="H10" s="24" t="s">
        <v>16</v>
      </c>
      <c r="I10" s="26">
        <v>0.4</v>
      </c>
      <c r="J10" s="28">
        <f>($F$21*$I$10)*0.2</f>
        <v>0</v>
      </c>
      <c r="K10" s="28">
        <f>($F$21*$I$10)*0.8</f>
        <v>0</v>
      </c>
      <c r="L10" s="60">
        <f>($F$21*$I$10)</f>
        <v>0</v>
      </c>
      <c r="O10" s="5"/>
      <c r="P10" s="83" t="s">
        <v>42</v>
      </c>
    </row>
    <row r="11" spans="2:19" ht="15" thickBot="1">
      <c r="B11" s="2" t="s">
        <v>17</v>
      </c>
      <c r="D11" s="9"/>
      <c r="F11">
        <f>IF(D11&lt;1,D11*$F$8,D11)</f>
        <v>0</v>
      </c>
      <c r="H11" s="25"/>
      <c r="I11" s="27"/>
      <c r="J11" s="29"/>
      <c r="K11" s="29"/>
      <c r="L11" s="42"/>
    </row>
    <row r="12" spans="2:19" ht="15" thickBot="1">
      <c r="B12" s="2" t="s">
        <v>4</v>
      </c>
      <c r="D12" s="10"/>
      <c r="F12">
        <f>IF(D12&lt;1,D12*$F$8,D12)</f>
        <v>0</v>
      </c>
      <c r="H12" s="58" t="s">
        <v>18</v>
      </c>
      <c r="I12" s="61">
        <v>0.35</v>
      </c>
      <c r="J12" s="63">
        <f>($F$17*$I$12)*0.2</f>
        <v>0</v>
      </c>
      <c r="K12" s="63">
        <f>($F$17*$I$12)*0.8</f>
        <v>0</v>
      </c>
      <c r="L12" s="60">
        <f>($F$17*$I$12)</f>
        <v>0</v>
      </c>
      <c r="O12" s="10"/>
      <c r="P12" s="83" t="s">
        <v>43</v>
      </c>
    </row>
    <row r="13" spans="2:19" ht="15" thickBot="1">
      <c r="B13" s="2" t="s">
        <v>3</v>
      </c>
      <c r="D13" s="9"/>
      <c r="F13">
        <f>IF(D13&lt;1,D13*$F$8,D13)</f>
        <v>0</v>
      </c>
      <c r="H13" s="59"/>
      <c r="I13" s="62"/>
      <c r="J13" s="40"/>
      <c r="K13" s="40"/>
      <c r="L13" s="42"/>
    </row>
    <row r="14" spans="2:19" ht="15" thickBot="1">
      <c r="H14" s="44" t="s">
        <v>19</v>
      </c>
      <c r="I14" s="64">
        <v>0.3</v>
      </c>
      <c r="J14" s="65">
        <f>($F$25*$I$14)*0.2</f>
        <v>0</v>
      </c>
      <c r="K14" s="65">
        <f>($F$25*$I$14)*0.8</f>
        <v>0</v>
      </c>
      <c r="L14" s="66">
        <f>($F$25*$I$14)</f>
        <v>0</v>
      </c>
    </row>
    <row r="15" spans="2:19" ht="15" thickBot="1">
      <c r="B15" s="2" t="s">
        <v>20</v>
      </c>
      <c r="D15" s="5"/>
      <c r="F15">
        <f>D15*(F13+F11)</f>
        <v>0</v>
      </c>
      <c r="H15" s="51"/>
      <c r="I15" s="62"/>
      <c r="J15" s="40"/>
      <c r="K15" s="40"/>
      <c r="L15" s="42"/>
    </row>
    <row r="16" spans="2:19" ht="15" customHeight="1" thickBot="1">
      <c r="H16" s="50" t="s">
        <v>21</v>
      </c>
      <c r="I16" s="52">
        <v>0.25</v>
      </c>
      <c r="J16" s="54">
        <f>((1-$F$27)*$I$16*100*$F$29)*0.2</f>
        <v>0</v>
      </c>
      <c r="K16" s="54">
        <f>((1-$F$27)*$I$16*100*$F$29)*0.8</f>
        <v>0</v>
      </c>
      <c r="L16" s="56">
        <f>((1-$F$27)*$I$16*100*$F$29)</f>
        <v>0</v>
      </c>
    </row>
    <row r="17" spans="2:12" ht="15" thickBot="1">
      <c r="B17" s="2" t="s">
        <v>22</v>
      </c>
      <c r="D17" s="9"/>
      <c r="F17">
        <f>IF(D17&lt;1,D17*(F11+F13),D17)</f>
        <v>0</v>
      </c>
      <c r="H17" s="51"/>
      <c r="I17" s="53"/>
      <c r="J17" s="55"/>
      <c r="K17" s="55"/>
      <c r="L17" s="57"/>
    </row>
    <row r="18" spans="2:12" ht="15" thickBot="1">
      <c r="H18" s="44" t="s">
        <v>23</v>
      </c>
      <c r="I18" s="45">
        <v>0.35</v>
      </c>
      <c r="J18" s="47">
        <f>($F$15*$I$18)*0.2</f>
        <v>0</v>
      </c>
      <c r="K18" s="47">
        <f>($F$15*$I$18)*0.8</f>
        <v>0</v>
      </c>
      <c r="L18" s="49">
        <f>($F$15*$I$18)</f>
        <v>0</v>
      </c>
    </row>
    <row r="19" spans="2:12" ht="15" thickBot="1">
      <c r="B19" s="13" t="s">
        <v>38</v>
      </c>
      <c r="C19" s="14"/>
      <c r="D19" s="8"/>
      <c r="F19" s="4">
        <f>D19</f>
        <v>0</v>
      </c>
      <c r="H19" s="44"/>
      <c r="I19" s="46"/>
      <c r="J19" s="48"/>
      <c r="K19" s="48"/>
      <c r="L19" s="49"/>
    </row>
    <row r="20" spans="2:12" ht="15" thickBot="1">
      <c r="H20" s="33" t="s">
        <v>24</v>
      </c>
      <c r="I20" s="67" t="s">
        <v>25</v>
      </c>
      <c r="J20" s="69">
        <f>SUM(J8:J19)</f>
        <v>0</v>
      </c>
      <c r="K20" s="69">
        <f>SUM(K8:K19)</f>
        <v>0</v>
      </c>
      <c r="L20" s="71">
        <f>SUM(L8:L19)</f>
        <v>0</v>
      </c>
    </row>
    <row r="21" spans="2:12" ht="15" thickBot="1">
      <c r="B21" s="2" t="s">
        <v>26</v>
      </c>
      <c r="D21" s="9"/>
      <c r="F21">
        <f>IF(D21&lt;=1,D21*$F$19,D21)</f>
        <v>0</v>
      </c>
      <c r="H21" s="34"/>
      <c r="I21" s="68"/>
      <c r="J21" s="70"/>
      <c r="K21" s="70"/>
      <c r="L21" s="72"/>
    </row>
    <row r="22" spans="2:12" ht="18.75" customHeight="1" thickBot="1"/>
    <row r="23" spans="2:12" ht="19.5" customHeight="1" thickBot="1">
      <c r="B23" s="13" t="s">
        <v>27</v>
      </c>
      <c r="C23" s="14"/>
      <c r="D23" s="8"/>
      <c r="F23">
        <f>D23</f>
        <v>0</v>
      </c>
      <c r="H23" s="43" t="s">
        <v>28</v>
      </c>
      <c r="I23" s="43"/>
      <c r="J23" s="43"/>
      <c r="K23" s="43"/>
      <c r="L23" s="43"/>
    </row>
    <row r="24" spans="2:12" ht="15" thickBot="1"/>
    <row r="25" spans="2:12" ht="15" customHeight="1" thickBot="1">
      <c r="B25" s="2" t="s">
        <v>5</v>
      </c>
      <c r="D25" s="9"/>
      <c r="F25">
        <f>IF(D25&lt;=1,D25*F23,D25)</f>
        <v>0</v>
      </c>
      <c r="I25" s="77" t="s">
        <v>29</v>
      </c>
      <c r="J25" s="78"/>
      <c r="K25" s="84">
        <v>150000</v>
      </c>
      <c r="L25" s="85"/>
    </row>
    <row r="26" spans="2:12" ht="15.75" thickBot="1">
      <c r="C26" s="1"/>
      <c r="I26" s="77"/>
      <c r="J26" s="78"/>
      <c r="K26" s="86"/>
      <c r="L26" s="87"/>
    </row>
    <row r="27" spans="2:12" ht="27" customHeight="1" thickBot="1">
      <c r="B27" s="13" t="s">
        <v>30</v>
      </c>
      <c r="C27" s="14"/>
      <c r="D27" s="5"/>
      <c r="F27">
        <f>D27</f>
        <v>0</v>
      </c>
      <c r="I27" s="79" t="s">
        <v>31</v>
      </c>
      <c r="J27" s="80"/>
      <c r="K27" s="81" t="str">
        <f>IFERROR(IRR(F34:F35),"")</f>
        <v/>
      </c>
      <c r="L27" s="82"/>
    </row>
    <row r="28" spans="2:12" ht="32.450000000000003" customHeight="1" thickBot="1">
      <c r="B28" s="3" t="str">
        <f>"Calculated Level at "&amp;(I16*100)&amp;"% Improvement"</f>
        <v>Calculated Level at 25% Improvement</v>
      </c>
      <c r="C28" s="1"/>
      <c r="D28" s="11">
        <f>D27+((1-D27)*I16)</f>
        <v>0.25</v>
      </c>
      <c r="I28" s="79" t="s">
        <v>32</v>
      </c>
      <c r="J28" s="80"/>
      <c r="K28" s="75" t="str">
        <f>IFERROR(IRR(F34:F37),"")</f>
        <v/>
      </c>
      <c r="L28" s="76"/>
    </row>
    <row r="29" spans="2:12" ht="35.450000000000003" customHeight="1" thickBot="1">
      <c r="B29" s="3" t="s">
        <v>33</v>
      </c>
      <c r="D29" s="12"/>
      <c r="F29">
        <f>IF(D29&lt;=1,D29*F6,D29)</f>
        <v>0</v>
      </c>
      <c r="I29" s="79" t="s">
        <v>34</v>
      </c>
      <c r="J29" s="80"/>
      <c r="K29" s="73" t="str">
        <f>IF(K27="","",SUM(J20:L21)-K25)</f>
        <v/>
      </c>
      <c r="L29" s="74"/>
    </row>
    <row r="32" spans="2:12" ht="18.75" customHeight="1"/>
    <row r="33" spans="2:12">
      <c r="B33" s="16"/>
      <c r="C33" s="16"/>
      <c r="D33" s="16"/>
      <c r="E33" s="16"/>
      <c r="F33" s="16" t="s">
        <v>35</v>
      </c>
      <c r="G33" s="16"/>
      <c r="H33" s="16"/>
      <c r="I33" s="16"/>
      <c r="J33" s="16"/>
      <c r="K33" s="16"/>
      <c r="L33" s="16"/>
    </row>
    <row r="34" spans="2:12">
      <c r="B34" s="19"/>
      <c r="C34" s="21" t="s">
        <v>36</v>
      </c>
      <c r="D34" s="20"/>
      <c r="E34" s="16"/>
      <c r="F34" s="17">
        <f>-K25</f>
        <v>-150000</v>
      </c>
      <c r="G34" s="16"/>
      <c r="H34" s="16"/>
      <c r="I34" s="16"/>
      <c r="J34" s="16"/>
      <c r="K34" s="18" t="s">
        <v>37</v>
      </c>
      <c r="L34" s="16"/>
    </row>
    <row r="35" spans="2:12">
      <c r="B35" s="16"/>
      <c r="C35" s="16"/>
      <c r="D35" s="16"/>
      <c r="E35" s="16"/>
      <c r="F35" s="17">
        <f>J20</f>
        <v>0</v>
      </c>
      <c r="G35" s="16"/>
      <c r="H35" s="16"/>
      <c r="I35" s="16"/>
      <c r="J35" s="16"/>
      <c r="K35" s="16"/>
      <c r="L35" s="16"/>
    </row>
    <row r="36" spans="2:12">
      <c r="F36" s="4">
        <f>K20</f>
        <v>0</v>
      </c>
    </row>
    <row r="37" spans="2:12">
      <c r="F37" s="4">
        <f>L20</f>
        <v>0</v>
      </c>
    </row>
  </sheetData>
  <dataConsolidate/>
  <mergeCells count="50">
    <mergeCell ref="O4:S4"/>
    <mergeCell ref="K20:K21"/>
    <mergeCell ref="L20:L21"/>
    <mergeCell ref="K29:L29"/>
    <mergeCell ref="K28:L28"/>
    <mergeCell ref="I25:J26"/>
    <mergeCell ref="I27:J27"/>
    <mergeCell ref="I28:J28"/>
    <mergeCell ref="I29:J29"/>
    <mergeCell ref="K27:L27"/>
    <mergeCell ref="H12:H13"/>
    <mergeCell ref="L10:L11"/>
    <mergeCell ref="H20:H21"/>
    <mergeCell ref="H23:L23"/>
    <mergeCell ref="K25:L26"/>
    <mergeCell ref="I12:I13"/>
    <mergeCell ref="J12:J13"/>
    <mergeCell ref="K12:K13"/>
    <mergeCell ref="L12:L13"/>
    <mergeCell ref="H14:H15"/>
    <mergeCell ref="I14:I15"/>
    <mergeCell ref="J14:J15"/>
    <mergeCell ref="K14:K15"/>
    <mergeCell ref="L14:L15"/>
    <mergeCell ref="I20:I21"/>
    <mergeCell ref="J20:J21"/>
    <mergeCell ref="H16:H17"/>
    <mergeCell ref="I16:I17"/>
    <mergeCell ref="J16:J17"/>
    <mergeCell ref="K16:K17"/>
    <mergeCell ref="L16:L17"/>
    <mergeCell ref="H18:H19"/>
    <mergeCell ref="I18:I19"/>
    <mergeCell ref="J18:J19"/>
    <mergeCell ref="K18:K19"/>
    <mergeCell ref="L18:L19"/>
    <mergeCell ref="B4:D4"/>
    <mergeCell ref="H10:H11"/>
    <mergeCell ref="I10:I11"/>
    <mergeCell ref="J10:J11"/>
    <mergeCell ref="K10:K11"/>
    <mergeCell ref="J6:L6"/>
    <mergeCell ref="H6:H7"/>
    <mergeCell ref="I6:I7"/>
    <mergeCell ref="H8:H9"/>
    <mergeCell ref="I8:I9"/>
    <mergeCell ref="J8:J9"/>
    <mergeCell ref="K8:K9"/>
    <mergeCell ref="L8:L9"/>
    <mergeCell ref="H4:L4"/>
  </mergeCells>
  <conditionalFormatting sqref="D8 D10:D13 D17 D21">
    <cfRule type="expression" dxfId="12" priority="17">
      <formula>D8&gt;1</formula>
    </cfRule>
    <cfRule type="expression" dxfId="11" priority="18">
      <formula>D8&lt;=1</formula>
    </cfRule>
  </conditionalFormatting>
  <conditionalFormatting sqref="D25">
    <cfRule type="expression" dxfId="10" priority="11">
      <formula>D25&gt;1</formula>
    </cfRule>
    <cfRule type="expression" dxfId="9" priority="12">
      <formula>D25&lt;=1</formula>
    </cfRule>
  </conditionalFormatting>
  <conditionalFormatting sqref="D29">
    <cfRule type="expression" dxfId="8" priority="9">
      <formula>D29&gt;1</formula>
    </cfRule>
    <cfRule type="expression" dxfId="7" priority="10">
      <formula>D29&lt;=1</formula>
    </cfRule>
  </conditionalFormatting>
  <conditionalFormatting sqref="J8:L10 J12:L21">
    <cfRule type="expression" dxfId="6" priority="8">
      <formula>J8=0</formula>
    </cfRule>
  </conditionalFormatting>
  <conditionalFormatting sqref="K29">
    <cfRule type="expression" dxfId="5" priority="6">
      <formula>AND(NOT(K29=""),K29&gt;0)</formula>
    </cfRule>
  </conditionalFormatting>
  <conditionalFormatting sqref="K27:L28">
    <cfRule type="expression" dxfId="4" priority="5">
      <formula>AND(NOT(K27=""),K27&gt;0)</formula>
    </cfRule>
  </conditionalFormatting>
  <conditionalFormatting sqref="O8">
    <cfRule type="expression" dxfId="3" priority="3">
      <formula>O8&gt;1</formula>
    </cfRule>
    <cfRule type="expression" dxfId="2" priority="4">
      <formula>O8&lt;=1</formula>
    </cfRule>
  </conditionalFormatting>
  <conditionalFormatting sqref="O12">
    <cfRule type="expression" dxfId="1" priority="1">
      <formula>O12&gt;1</formula>
    </cfRule>
    <cfRule type="expression" dxfId="0" priority="2">
      <formula>O12&lt;=1</formula>
    </cfRule>
  </conditionalFormatting>
  <hyperlinks>
    <hyperlink ref="K34" r:id="rId1" display="Book time with me here." xr:uid="{4F59077A-8A80-46A9-B178-F7A39CC10F74}"/>
  </hyperlinks>
  <pageMargins left="0.7" right="0.7" top="0.75" bottom="0.75" header="0.3" footer="0.3"/>
  <pageSetup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6CE006C5251449F54EF37477851F6" ma:contentTypeVersion="16" ma:contentTypeDescription="Create a new document." ma:contentTypeScope="" ma:versionID="333b6a0d6d1cc813075b687e45801de3">
  <xsd:schema xmlns:xsd="http://www.w3.org/2001/XMLSchema" xmlns:xs="http://www.w3.org/2001/XMLSchema" xmlns:p="http://schemas.microsoft.com/office/2006/metadata/properties" xmlns:ns2="f39bc0ea-2bcd-4834-b2ce-61ba9142e976" xmlns:ns3="7e9e54f0-e821-403b-83be-6e3d25e0003a" targetNamespace="http://schemas.microsoft.com/office/2006/metadata/properties" ma:root="true" ma:fieldsID="e368e10e5cd96bc0098e96ad7bb6474a" ns2:_="" ns3:_="">
    <xsd:import namespace="f39bc0ea-2bcd-4834-b2ce-61ba9142e976"/>
    <xsd:import namespace="7e9e54f0-e821-403b-83be-6e3d25e000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bc0ea-2bcd-4834-b2ce-61ba9142e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ed4752-ff7c-4a11-baa5-ea95130892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e54f0-e821-403b-83be-6e3d25e0003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bcca679-615c-4abf-a06c-6a5323a26711}" ma:internalName="TaxCatchAll" ma:showField="CatchAllData" ma:web="7e9e54f0-e821-403b-83be-6e3d25e000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9bc0ea-2bcd-4834-b2ce-61ba9142e976">
      <Terms xmlns="http://schemas.microsoft.com/office/infopath/2007/PartnerControls"/>
    </lcf76f155ced4ddcb4097134ff3c332f>
    <TaxCatchAll xmlns="7e9e54f0-e821-403b-83be-6e3d25e000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0021B-2625-43A4-A527-F839DB3A9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bc0ea-2bcd-4834-b2ce-61ba9142e976"/>
    <ds:schemaRef ds:uri="7e9e54f0-e821-403b-83be-6e3d25e00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63E88-C812-4DC0-9F77-145DD1CF98FB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7e9e54f0-e821-403b-83be-6e3d25e0003a"/>
    <ds:schemaRef ds:uri="http://schemas.microsoft.com/office/2006/metadata/properties"/>
    <ds:schemaRef ds:uri="http://purl.org/dc/dcmitype/"/>
    <ds:schemaRef ds:uri="http://schemas.openxmlformats.org/package/2006/metadata/core-properties"/>
    <ds:schemaRef ds:uri="f39bc0ea-2bcd-4834-b2ce-61ba9142e97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E6C0A9-3FBD-4DAB-882C-116500FF21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 Anticipator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Dedman</dc:creator>
  <cp:keywords/>
  <dc:description/>
  <cp:lastModifiedBy>James Dedman</cp:lastModifiedBy>
  <cp:revision/>
  <dcterms:created xsi:type="dcterms:W3CDTF">2024-07-05T15:11:32Z</dcterms:created>
  <dcterms:modified xsi:type="dcterms:W3CDTF">2024-11-12T21:31:56Z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0x010100CE56CE006C5251449F54EF37477851F6</vt:lpwstr>
  </property>
  <property fmtid="{D5CDD505-2E9C-101B-9397-08002B2CF9AE}" pid="3" name="MediaServiceImageTags">
    <vt:lpwstr/>
  </property>
</Properties>
</file>